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<sst xmlns="http://schemas.openxmlformats.org/spreadsheetml/2006/main" count="181" uniqueCount="109">
  <si>
    <t>面积</t>
  </si>
  <si>
    <t>7#</t>
  </si>
  <si>
    <t>8#</t>
  </si>
  <si>
    <t>9#</t>
  </si>
  <si>
    <t>10#</t>
  </si>
  <si>
    <t>11#</t>
  </si>
  <si>
    <t>12#</t>
  </si>
  <si>
    <t>13#</t>
  </si>
  <si>
    <t>24#</t>
  </si>
  <si>
    <t>25#</t>
  </si>
  <si>
    <t>26#</t>
  </si>
  <si>
    <t>29#</t>
  </si>
  <si>
    <t>30#</t>
  </si>
  <si>
    <t>27#</t>
  </si>
  <si>
    <t>28#</t>
  </si>
  <si>
    <t>地下室</t>
  </si>
  <si>
    <t>合计（樘）</t>
  </si>
  <si>
    <t>塑钢门</t>
  </si>
  <si>
    <t>M1224</t>
  </si>
  <si>
    <t>塑钢玻璃门</t>
  </si>
  <si>
    <t>M1021</t>
  </si>
  <si>
    <t>塑钢玻璃门连窗</t>
  </si>
  <si>
    <t>MLC1524</t>
  </si>
  <si>
    <t>MLC1324</t>
  </si>
  <si>
    <t>MLC1124</t>
  </si>
  <si>
    <t>MLC1224</t>
  </si>
  <si>
    <t>MLC2130</t>
  </si>
  <si>
    <t>塑钢玻璃推拉门</t>
  </si>
  <si>
    <t>TLM0821</t>
  </si>
  <si>
    <t>TLM1521</t>
  </si>
  <si>
    <t>TLM1524</t>
  </si>
  <si>
    <t>TLM1821</t>
  </si>
  <si>
    <t>TLM1824</t>
  </si>
  <si>
    <t>TLM1827</t>
  </si>
  <si>
    <t>TLM2421</t>
  </si>
  <si>
    <t>TLM2424</t>
  </si>
  <si>
    <t>TLM2430</t>
  </si>
  <si>
    <t>TLM2431</t>
  </si>
  <si>
    <t>TLM2721</t>
  </si>
  <si>
    <t>TLM2724</t>
  </si>
  <si>
    <t>TLM3024</t>
  </si>
  <si>
    <t>塑钢玻璃凸窗</t>
  </si>
  <si>
    <t>TC1619</t>
  </si>
  <si>
    <t>TC1719</t>
  </si>
  <si>
    <t>TC1518</t>
  </si>
  <si>
    <t>TC1519</t>
  </si>
  <si>
    <t>TC1819</t>
  </si>
  <si>
    <t>TC2018</t>
  </si>
  <si>
    <t>TC2218</t>
  </si>
  <si>
    <t>TC2318</t>
  </si>
  <si>
    <t>TC2418</t>
  </si>
  <si>
    <t>TC2424</t>
  </si>
  <si>
    <t>TC2419</t>
  </si>
  <si>
    <t>TC2318A</t>
  </si>
  <si>
    <t>TC3629</t>
  </si>
  <si>
    <t>塑钢窗</t>
  </si>
  <si>
    <t>C0612</t>
  </si>
  <si>
    <t>C0615</t>
  </si>
  <si>
    <t>C0618</t>
  </si>
  <si>
    <t>C0812</t>
  </si>
  <si>
    <t>C0912</t>
  </si>
  <si>
    <t>C0918</t>
  </si>
  <si>
    <t>C0919</t>
  </si>
  <si>
    <t>C0915</t>
  </si>
  <si>
    <t>C1012</t>
  </si>
  <si>
    <t>C1112</t>
  </si>
  <si>
    <t>C1115</t>
  </si>
  <si>
    <t>C1120</t>
  </si>
  <si>
    <t>C1124</t>
  </si>
  <si>
    <t>C1215</t>
  </si>
  <si>
    <t>C1218</t>
  </si>
  <si>
    <t>C1219</t>
  </si>
  <si>
    <t>C1220</t>
  </si>
  <si>
    <t>C1221</t>
  </si>
  <si>
    <t>C1224</t>
  </si>
  <si>
    <t>C1227</t>
  </si>
  <si>
    <t>C1415</t>
  </si>
  <si>
    <t>C1418</t>
  </si>
  <si>
    <t>C1512</t>
  </si>
  <si>
    <t>C1515</t>
  </si>
  <si>
    <t>C1518</t>
  </si>
  <si>
    <t>C1521</t>
  </si>
  <si>
    <t>C1818</t>
  </si>
  <si>
    <t>C1819</t>
  </si>
  <si>
    <t>C1821</t>
  </si>
  <si>
    <t>C1815</t>
  </si>
  <si>
    <t>C2118</t>
  </si>
  <si>
    <t>C2119</t>
  </si>
  <si>
    <t>C2418</t>
  </si>
  <si>
    <t>C2424</t>
  </si>
  <si>
    <t>C2427</t>
  </si>
  <si>
    <t>C3018</t>
  </si>
  <si>
    <t>C3324</t>
  </si>
  <si>
    <t>C4818</t>
  </si>
  <si>
    <t>GDC1215</t>
  </si>
  <si>
    <t>GDC1220</t>
  </si>
  <si>
    <t>合计</t>
  </si>
  <si>
    <t>序号</t>
  </si>
  <si>
    <t>塑钢门窗清单报价</t>
  </si>
  <si>
    <t>名称</t>
  </si>
  <si>
    <t>型号规格</t>
  </si>
  <si>
    <t>单位</t>
  </si>
  <si>
    <t>m2</t>
  </si>
  <si>
    <t>合计暂定数量（面积）</t>
  </si>
  <si>
    <t>不含增值税单价(元)</t>
  </si>
  <si>
    <t>增值税额(元)</t>
  </si>
  <si>
    <t>含税综合单价(元)</t>
  </si>
  <si>
    <t>含税合计金额（元）</t>
  </si>
  <si>
    <t>备注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</si>
</sst>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8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6"/>
  <sheetViews>
    <sheetView tabSelected="1" zoomScaleSheetLayoutView="100" zoomScalePageLayoutView="0" workbookViewId="0" topLeftCell="A1">
      <pane xSplit="4" ySplit="2" topLeftCell="E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AA1"/>
    </sheetView>
  </sheetViews>
  <sheetFormatPr defaultColWidth="9.00390625" defaultRowHeight="14.25"/>
  <cols>
    <col min="1" max="1" width="9.00390625" style="2" customWidth="1"/>
    <col min="2" max="2" width="19.875" style="2" customWidth="1"/>
    <col min="3" max="3" width="11.00390625" style="2" customWidth="1"/>
    <col min="4" max="19" width="0" style="2" hidden="1" customWidth="1"/>
    <col min="20" max="20" width="12.625" style="2" hidden="1" customWidth="1"/>
    <col min="21" max="21" width="15.875" style="2" customWidth="1"/>
    <col min="22" max="16384" width="9.00390625" style="2" customWidth="1"/>
  </cols>
  <sheetData>
    <row r="1" spans="1:27" ht="55.5" customHeight="1">
      <c r="A1" s="5" t="s">
        <v>98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64.5" customHeight="1">
      <c r="A2" s="4" t="s">
        <v>97</v>
      </c>
      <c r="B2" s="4" t="s">
        <v>99</v>
      </c>
      <c r="C2" s="4" t="s">
        <v>100</v>
      </c>
      <c r="D2" s="4" t="s">
        <v>0</v>
      </c>
      <c r="E2" s="4" t="s">
        <v>1</v>
      </c>
      <c r="F2" s="4" t="s">
        <v>2</v>
      </c>
      <c r="G2" s="4" t="s">
        <v>3</v>
      </c>
      <c r="H2" s="4" t="s">
        <v>4</v>
      </c>
      <c r="I2" s="4" t="s">
        <v>5</v>
      </c>
      <c r="J2" s="4" t="s">
        <v>6</v>
      </c>
      <c r="K2" s="4" t="s">
        <v>7</v>
      </c>
      <c r="L2" s="4" t="s">
        <v>8</v>
      </c>
      <c r="M2" s="4" t="s">
        <v>9</v>
      </c>
      <c r="N2" s="4" t="s">
        <v>10</v>
      </c>
      <c r="O2" s="4" t="s">
        <v>11</v>
      </c>
      <c r="P2" s="4" t="s">
        <v>12</v>
      </c>
      <c r="Q2" s="4" t="s">
        <v>13</v>
      </c>
      <c r="R2" s="4" t="s">
        <v>14</v>
      </c>
      <c r="S2" s="4" t="s">
        <v>15</v>
      </c>
      <c r="T2" s="4" t="s">
        <v>16</v>
      </c>
      <c r="U2" s="4" t="s">
        <v>103</v>
      </c>
      <c r="V2" s="4" t="s">
        <v>101</v>
      </c>
      <c r="W2" s="4" t="s">
        <v>104</v>
      </c>
      <c r="X2" s="4" t="s">
        <v>105</v>
      </c>
      <c r="Y2" s="4" t="s">
        <v>106</v>
      </c>
      <c r="Z2" s="4" t="s">
        <v>107</v>
      </c>
      <c r="AA2" s="4" t="s">
        <v>108</v>
      </c>
    </row>
    <row r="3" spans="1:27" ht="22.5" customHeight="1">
      <c r="A3" s="1">
        <v>1</v>
      </c>
      <c r="B3" s="1" t="s">
        <v>17</v>
      </c>
      <c r="C3" s="1" t="s">
        <v>18</v>
      </c>
      <c r="D3" s="1">
        <f>1.2*2.4</f>
        <v>2.88</v>
      </c>
      <c r="E3" s="1"/>
      <c r="F3" s="1"/>
      <c r="G3" s="1"/>
      <c r="H3" s="1"/>
      <c r="I3" s="1"/>
      <c r="J3" s="1"/>
      <c r="K3" s="1">
        <v>2</v>
      </c>
      <c r="L3" s="1"/>
      <c r="M3" s="1"/>
      <c r="N3" s="1"/>
      <c r="O3" s="1"/>
      <c r="P3" s="1"/>
      <c r="Q3" s="1"/>
      <c r="R3" s="1"/>
      <c r="S3" s="1"/>
      <c r="T3" s="1">
        <v>2</v>
      </c>
      <c r="U3" s="1">
        <f>D3*T3</f>
        <v>5.76</v>
      </c>
      <c r="V3" s="1" t="s">
        <v>102</v>
      </c>
      <c r="W3" s="1"/>
      <c r="X3" s="1"/>
      <c r="Y3" s="1"/>
      <c r="Z3" s="1"/>
      <c r="AA3" s="1"/>
    </row>
    <row r="4" spans="1:27" ht="22.5" customHeight="1">
      <c r="A4" s="1">
        <v>2</v>
      </c>
      <c r="B4" s="1" t="s">
        <v>19</v>
      </c>
      <c r="C4" s="1" t="s">
        <v>20</v>
      </c>
      <c r="D4" s="1">
        <f>1*2.1</f>
        <v>2.1</v>
      </c>
      <c r="E4" s="1">
        <v>70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>
        <v>70</v>
      </c>
      <c r="U4" s="1">
        <f aca="true" t="shared" si="0" ref="U4:U35">D4*T4</f>
        <v>147</v>
      </c>
      <c r="V4" s="1" t="s">
        <v>102</v>
      </c>
      <c r="W4" s="1"/>
      <c r="X4" s="1"/>
      <c r="Y4" s="1"/>
      <c r="Z4" s="1"/>
      <c r="AA4" s="1"/>
    </row>
    <row r="5" spans="1:27" ht="22.5" customHeight="1">
      <c r="A5" s="3">
        <v>3</v>
      </c>
      <c r="B5" s="3" t="s">
        <v>21</v>
      </c>
      <c r="C5" s="1" t="s">
        <v>22</v>
      </c>
      <c r="D5" s="1">
        <f>1.5*2.4</f>
        <v>3.5999999999999996</v>
      </c>
      <c r="E5" s="1"/>
      <c r="F5" s="1"/>
      <c r="G5" s="1"/>
      <c r="H5" s="1"/>
      <c r="I5" s="1"/>
      <c r="J5" s="1"/>
      <c r="K5" s="1">
        <v>66</v>
      </c>
      <c r="L5" s="1"/>
      <c r="M5" s="1"/>
      <c r="N5" s="1"/>
      <c r="O5" s="1"/>
      <c r="P5" s="1"/>
      <c r="Q5" s="1"/>
      <c r="R5" s="1"/>
      <c r="S5" s="1"/>
      <c r="T5" s="1">
        <v>66</v>
      </c>
      <c r="U5" s="1">
        <f t="shared" si="0"/>
        <v>237.59999999999997</v>
      </c>
      <c r="V5" s="1" t="s">
        <v>102</v>
      </c>
      <c r="W5" s="1"/>
      <c r="Y5" s="1"/>
      <c r="Z5" s="1"/>
      <c r="AA5" s="1"/>
    </row>
    <row r="6" spans="1:27" ht="22.5" customHeight="1">
      <c r="A6" s="3"/>
      <c r="B6" s="3"/>
      <c r="C6" s="1" t="s">
        <v>23</v>
      </c>
      <c r="D6" s="1">
        <f>1.3*2.4</f>
        <v>3.12</v>
      </c>
      <c r="E6" s="1">
        <v>72</v>
      </c>
      <c r="F6" s="1"/>
      <c r="G6" s="1"/>
      <c r="H6" s="1"/>
      <c r="I6" s="1"/>
      <c r="J6" s="1"/>
      <c r="K6" s="1">
        <v>130</v>
      </c>
      <c r="L6" s="1"/>
      <c r="M6" s="1"/>
      <c r="N6" s="1"/>
      <c r="O6" s="1"/>
      <c r="P6" s="1"/>
      <c r="Q6" s="1"/>
      <c r="R6" s="1"/>
      <c r="S6" s="1"/>
      <c r="T6" s="1">
        <v>202</v>
      </c>
      <c r="U6" s="1">
        <f t="shared" si="0"/>
        <v>630.24</v>
      </c>
      <c r="V6" s="1" t="s">
        <v>102</v>
      </c>
      <c r="W6" s="1"/>
      <c r="X6" s="1"/>
      <c r="Y6" s="1"/>
      <c r="Z6" s="1"/>
      <c r="AA6" s="1"/>
    </row>
    <row r="7" spans="1:27" ht="22.5" customHeight="1">
      <c r="A7" s="3"/>
      <c r="B7" s="3"/>
      <c r="C7" s="1" t="s">
        <v>24</v>
      </c>
      <c r="D7" s="1">
        <f>1.1*2.4</f>
        <v>2.64</v>
      </c>
      <c r="E7" s="1">
        <v>72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>
        <v>72</v>
      </c>
      <c r="U7" s="1">
        <f t="shared" si="0"/>
        <v>190.08</v>
      </c>
      <c r="V7" s="1" t="s">
        <v>102</v>
      </c>
      <c r="W7" s="1"/>
      <c r="X7" s="1"/>
      <c r="Y7" s="1"/>
      <c r="Z7" s="1"/>
      <c r="AA7" s="1"/>
    </row>
    <row r="8" spans="1:27" ht="22.5" customHeight="1">
      <c r="A8" s="3"/>
      <c r="B8" s="3"/>
      <c r="C8" s="1" t="s">
        <v>25</v>
      </c>
      <c r="D8" s="1">
        <f>1.2*2.4</f>
        <v>2.88</v>
      </c>
      <c r="E8" s="1"/>
      <c r="F8" s="1">
        <v>194</v>
      </c>
      <c r="G8" s="1">
        <v>196</v>
      </c>
      <c r="H8" s="1">
        <v>116</v>
      </c>
      <c r="I8" s="1">
        <v>114</v>
      </c>
      <c r="J8" s="1">
        <v>114</v>
      </c>
      <c r="K8" s="1"/>
      <c r="L8" s="1"/>
      <c r="M8" s="1"/>
      <c r="N8" s="1"/>
      <c r="O8" s="1"/>
      <c r="P8" s="1"/>
      <c r="Q8" s="1"/>
      <c r="R8" s="1"/>
      <c r="S8" s="1"/>
      <c r="T8" s="1">
        <v>734</v>
      </c>
      <c r="U8" s="1">
        <f t="shared" si="0"/>
        <v>2113.92</v>
      </c>
      <c r="V8" s="1" t="s">
        <v>102</v>
      </c>
      <c r="W8" s="1"/>
      <c r="X8" s="1"/>
      <c r="Y8" s="1"/>
      <c r="Z8" s="1"/>
      <c r="AA8" s="1"/>
    </row>
    <row r="9" spans="1:27" ht="22.5" customHeight="1">
      <c r="A9" s="3"/>
      <c r="B9" s="3"/>
      <c r="C9" s="1" t="s">
        <v>26</v>
      </c>
      <c r="D9" s="1">
        <f>2.1*3</f>
        <v>6.300000000000001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2</v>
      </c>
      <c r="R9" s="1"/>
      <c r="S9" s="1"/>
      <c r="T9" s="1">
        <v>2</v>
      </c>
      <c r="U9" s="1">
        <f t="shared" si="0"/>
        <v>12.600000000000001</v>
      </c>
      <c r="V9" s="1" t="s">
        <v>102</v>
      </c>
      <c r="W9" s="1"/>
      <c r="X9" s="1"/>
      <c r="Y9" s="1"/>
      <c r="Z9" s="1"/>
      <c r="AA9" s="1"/>
    </row>
    <row r="10" spans="1:27" ht="22.5" customHeight="1">
      <c r="A10" s="3">
        <v>4</v>
      </c>
      <c r="B10" s="3" t="s">
        <v>27</v>
      </c>
      <c r="C10" s="1" t="s">
        <v>28</v>
      </c>
      <c r="D10" s="1">
        <f>0.8*2.1</f>
        <v>1.6800000000000002</v>
      </c>
      <c r="E10" s="1">
        <v>72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>
        <v>72</v>
      </c>
      <c r="U10" s="1">
        <f t="shared" si="0"/>
        <v>120.96000000000001</v>
      </c>
      <c r="V10" s="1" t="s">
        <v>102</v>
      </c>
      <c r="W10" s="1"/>
      <c r="X10" s="1"/>
      <c r="Y10" s="1"/>
      <c r="Z10" s="1"/>
      <c r="AA10" s="1"/>
    </row>
    <row r="11" spans="1:27" ht="22.5" customHeight="1">
      <c r="A11" s="3"/>
      <c r="B11" s="3"/>
      <c r="C11" s="1" t="s">
        <v>29</v>
      </c>
      <c r="D11" s="1">
        <f>1.5*2.1</f>
        <v>3.1500000000000004</v>
      </c>
      <c r="E11" s="1"/>
      <c r="F11" s="1">
        <v>194</v>
      </c>
      <c r="G11" s="1">
        <v>64</v>
      </c>
      <c r="H11" s="1">
        <v>114</v>
      </c>
      <c r="I11" s="1">
        <v>114</v>
      </c>
      <c r="J11" s="1">
        <v>114</v>
      </c>
      <c r="K11" s="1">
        <v>132</v>
      </c>
      <c r="L11" s="1">
        <v>1</v>
      </c>
      <c r="M11" s="1">
        <v>1</v>
      </c>
      <c r="N11" s="1">
        <v>1</v>
      </c>
      <c r="O11" s="1">
        <v>1</v>
      </c>
      <c r="P11" s="1">
        <v>1</v>
      </c>
      <c r="Q11" s="1">
        <v>4</v>
      </c>
      <c r="R11" s="1">
        <v>1</v>
      </c>
      <c r="S11" s="1"/>
      <c r="T11" s="1">
        <v>742</v>
      </c>
      <c r="U11" s="1">
        <f t="shared" si="0"/>
        <v>2337.3</v>
      </c>
      <c r="V11" s="1" t="s">
        <v>102</v>
      </c>
      <c r="W11" s="1"/>
      <c r="X11" s="1"/>
      <c r="Y11" s="1"/>
      <c r="Z11" s="1"/>
      <c r="AA11" s="1"/>
    </row>
    <row r="12" spans="1:27" ht="22.5" customHeight="1">
      <c r="A12" s="3"/>
      <c r="B12" s="3"/>
      <c r="C12" s="1" t="s">
        <v>30</v>
      </c>
      <c r="D12" s="1">
        <f>1.5*2.4</f>
        <v>3.5999999999999996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>
        <v>1</v>
      </c>
      <c r="S12" s="1"/>
      <c r="T12" s="1">
        <v>1</v>
      </c>
      <c r="U12" s="1">
        <f t="shared" si="0"/>
        <v>3.5999999999999996</v>
      </c>
      <c r="V12" s="1" t="s">
        <v>102</v>
      </c>
      <c r="W12" s="1"/>
      <c r="X12" s="1"/>
      <c r="Y12" s="1"/>
      <c r="Z12" s="1"/>
      <c r="AA12" s="1"/>
    </row>
    <row r="13" spans="1:27" ht="22.5" customHeight="1">
      <c r="A13" s="3"/>
      <c r="B13" s="3"/>
      <c r="C13" s="1" t="s">
        <v>31</v>
      </c>
      <c r="D13" s="1">
        <f>1.8*2.1</f>
        <v>3.7800000000000002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>
        <v>1</v>
      </c>
      <c r="S13" s="1"/>
      <c r="T13" s="1">
        <v>1</v>
      </c>
      <c r="U13" s="1">
        <f t="shared" si="0"/>
        <v>3.7800000000000002</v>
      </c>
      <c r="V13" s="1" t="s">
        <v>102</v>
      </c>
      <c r="W13" s="1"/>
      <c r="X13" s="1"/>
      <c r="Y13" s="1"/>
      <c r="Z13" s="1"/>
      <c r="AA13" s="1"/>
    </row>
    <row r="14" spans="1:27" ht="22.5" customHeight="1">
      <c r="A14" s="3"/>
      <c r="B14" s="3"/>
      <c r="C14" s="1" t="s">
        <v>32</v>
      </c>
      <c r="D14" s="1">
        <f>1.8*2.4</f>
        <v>4.32</v>
      </c>
      <c r="E14" s="1">
        <v>72</v>
      </c>
      <c r="F14" s="1">
        <v>64</v>
      </c>
      <c r="G14" s="1">
        <v>66</v>
      </c>
      <c r="H14" s="1">
        <v>2</v>
      </c>
      <c r="I14" s="1">
        <v>0</v>
      </c>
      <c r="J14" s="1">
        <v>0</v>
      </c>
      <c r="K14" s="1">
        <v>66</v>
      </c>
      <c r="L14" s="1"/>
      <c r="M14" s="1"/>
      <c r="N14" s="1"/>
      <c r="O14" s="1"/>
      <c r="P14" s="1"/>
      <c r="Q14" s="1"/>
      <c r="R14" s="1">
        <v>1</v>
      </c>
      <c r="S14" s="1"/>
      <c r="T14" s="1">
        <v>271</v>
      </c>
      <c r="U14" s="1">
        <f t="shared" si="0"/>
        <v>1170.72</v>
      </c>
      <c r="V14" s="1" t="s">
        <v>102</v>
      </c>
      <c r="W14" s="1"/>
      <c r="X14" s="1"/>
      <c r="Y14" s="1"/>
      <c r="Z14" s="1"/>
      <c r="AA14" s="1"/>
    </row>
    <row r="15" spans="1:27" ht="22.5" customHeight="1">
      <c r="A15" s="3"/>
      <c r="B15" s="3"/>
      <c r="C15" s="1" t="s">
        <v>33</v>
      </c>
      <c r="D15" s="1">
        <f>1.8*2.7</f>
        <v>4.86</v>
      </c>
      <c r="E15" s="1"/>
      <c r="F15" s="1"/>
      <c r="G15" s="1"/>
      <c r="H15" s="1"/>
      <c r="I15" s="1"/>
      <c r="J15" s="1"/>
      <c r="K15" s="1"/>
      <c r="L15" s="1">
        <v>1</v>
      </c>
      <c r="M15" s="1">
        <v>1</v>
      </c>
      <c r="N15" s="1">
        <v>1</v>
      </c>
      <c r="O15" s="1">
        <v>1</v>
      </c>
      <c r="P15" s="1">
        <v>1</v>
      </c>
      <c r="Q15" s="1"/>
      <c r="R15" s="1"/>
      <c r="S15" s="1"/>
      <c r="T15" s="1">
        <v>5</v>
      </c>
      <c r="U15" s="1">
        <f t="shared" si="0"/>
        <v>24.3</v>
      </c>
      <c r="V15" s="1" t="s">
        <v>102</v>
      </c>
      <c r="W15" s="1"/>
      <c r="X15" s="1"/>
      <c r="Y15" s="1"/>
      <c r="Z15" s="1"/>
      <c r="AA15" s="1"/>
    </row>
    <row r="16" spans="1:27" ht="22.5" customHeight="1">
      <c r="A16" s="3"/>
      <c r="B16" s="3"/>
      <c r="C16" s="1" t="s">
        <v>34</v>
      </c>
      <c r="D16" s="1">
        <f>2.4*2.1</f>
        <v>5.04</v>
      </c>
      <c r="E16" s="1"/>
      <c r="F16" s="1"/>
      <c r="G16" s="1"/>
      <c r="H16" s="1"/>
      <c r="I16" s="1"/>
      <c r="J16" s="1"/>
      <c r="K16" s="1"/>
      <c r="L16" s="1">
        <v>3</v>
      </c>
      <c r="M16" s="1">
        <v>3</v>
      </c>
      <c r="N16" s="1">
        <v>3</v>
      </c>
      <c r="O16" s="1">
        <v>3</v>
      </c>
      <c r="P16" s="1">
        <v>3</v>
      </c>
      <c r="Q16" s="1">
        <v>2</v>
      </c>
      <c r="R16" s="1"/>
      <c r="S16" s="1"/>
      <c r="T16" s="1">
        <v>17</v>
      </c>
      <c r="U16" s="1">
        <f t="shared" si="0"/>
        <v>85.68</v>
      </c>
      <c r="V16" s="1" t="s">
        <v>102</v>
      </c>
      <c r="W16" s="1"/>
      <c r="X16" s="1"/>
      <c r="Y16" s="1"/>
      <c r="Z16" s="1"/>
      <c r="AA16" s="1"/>
    </row>
    <row r="17" spans="1:27" ht="22.5" customHeight="1">
      <c r="A17" s="3"/>
      <c r="B17" s="3"/>
      <c r="C17" s="1" t="s">
        <v>35</v>
      </c>
      <c r="D17" s="1">
        <f>2.4*2.4</f>
        <v>5.76</v>
      </c>
      <c r="E17" s="1">
        <v>132</v>
      </c>
      <c r="F17" s="1">
        <v>1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>
        <v>133</v>
      </c>
      <c r="U17" s="1">
        <f t="shared" si="0"/>
        <v>766.0799999999999</v>
      </c>
      <c r="V17" s="1" t="s">
        <v>102</v>
      </c>
      <c r="W17" s="1"/>
      <c r="X17" s="1"/>
      <c r="Y17" s="1"/>
      <c r="Z17" s="1"/>
      <c r="AA17" s="1"/>
    </row>
    <row r="18" spans="1:27" ht="22.5" customHeight="1">
      <c r="A18" s="3"/>
      <c r="B18" s="3"/>
      <c r="C18" s="1" t="s">
        <v>36</v>
      </c>
      <c r="D18" s="1">
        <f>2.4*3</f>
        <v>7.199999999999999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>
        <v>2</v>
      </c>
      <c r="R18" s="1"/>
      <c r="S18" s="1"/>
      <c r="T18" s="1">
        <v>2</v>
      </c>
      <c r="U18" s="1">
        <f t="shared" si="0"/>
        <v>14.399999999999999</v>
      </c>
      <c r="V18" s="1" t="s">
        <v>102</v>
      </c>
      <c r="W18" s="1"/>
      <c r="X18" s="1"/>
      <c r="Y18" s="1"/>
      <c r="Z18" s="1"/>
      <c r="AA18" s="1"/>
    </row>
    <row r="19" spans="1:27" ht="22.5" customHeight="1">
      <c r="A19" s="3"/>
      <c r="B19" s="3"/>
      <c r="C19" s="1" t="s">
        <v>37</v>
      </c>
      <c r="D19" s="1">
        <f>2.4*3.1</f>
        <v>7.4399999999999995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>
        <v>1</v>
      </c>
      <c r="S19" s="1"/>
      <c r="T19" s="1">
        <v>1</v>
      </c>
      <c r="U19" s="1">
        <f t="shared" si="0"/>
        <v>7.4399999999999995</v>
      </c>
      <c r="V19" s="1" t="s">
        <v>102</v>
      </c>
      <c r="W19" s="1"/>
      <c r="X19" s="1"/>
      <c r="Y19" s="1"/>
      <c r="Z19" s="1"/>
      <c r="AA19" s="1"/>
    </row>
    <row r="20" spans="1:27" ht="22.5" customHeight="1">
      <c r="A20" s="3"/>
      <c r="B20" s="3"/>
      <c r="C20" s="1" t="s">
        <v>38</v>
      </c>
      <c r="D20" s="1">
        <f>2.7*2.1</f>
        <v>5.670000000000001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>
        <v>1</v>
      </c>
      <c r="S20" s="1"/>
      <c r="T20" s="1">
        <v>1</v>
      </c>
      <c r="U20" s="1">
        <f t="shared" si="0"/>
        <v>5.670000000000001</v>
      </c>
      <c r="V20" s="1" t="s">
        <v>102</v>
      </c>
      <c r="W20" s="1"/>
      <c r="X20" s="1"/>
      <c r="Y20" s="1"/>
      <c r="Z20" s="1"/>
      <c r="AA20" s="1"/>
    </row>
    <row r="21" spans="1:27" ht="22.5" customHeight="1">
      <c r="A21" s="3"/>
      <c r="B21" s="3"/>
      <c r="C21" s="1" t="s">
        <v>39</v>
      </c>
      <c r="D21" s="1">
        <f>2.7*2.4</f>
        <v>6.48</v>
      </c>
      <c r="E21" s="1"/>
      <c r="F21" s="1">
        <v>130</v>
      </c>
      <c r="G21" s="1">
        <v>130</v>
      </c>
      <c r="H21" s="1">
        <v>170</v>
      </c>
      <c r="I21" s="1">
        <v>170</v>
      </c>
      <c r="J21" s="1">
        <v>172</v>
      </c>
      <c r="K21" s="1">
        <v>130</v>
      </c>
      <c r="L21" s="1"/>
      <c r="M21" s="1"/>
      <c r="N21" s="1"/>
      <c r="O21" s="1"/>
      <c r="P21" s="1"/>
      <c r="Q21" s="1"/>
      <c r="R21" s="1"/>
      <c r="S21" s="1"/>
      <c r="T21" s="1">
        <v>902</v>
      </c>
      <c r="U21" s="1">
        <f t="shared" si="0"/>
        <v>5844.96</v>
      </c>
      <c r="V21" s="1" t="s">
        <v>102</v>
      </c>
      <c r="W21" s="1"/>
      <c r="X21" s="1"/>
      <c r="Y21" s="1"/>
      <c r="Z21" s="1"/>
      <c r="AA21" s="1"/>
    </row>
    <row r="22" spans="1:27" ht="22.5" customHeight="1">
      <c r="A22" s="3"/>
      <c r="B22" s="3"/>
      <c r="C22" s="1" t="s">
        <v>40</v>
      </c>
      <c r="D22" s="1">
        <f>3*0.24</f>
        <v>0.72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>
        <v>1</v>
      </c>
      <c r="S22" s="1"/>
      <c r="T22" s="1">
        <v>1</v>
      </c>
      <c r="U22" s="1">
        <f t="shared" si="0"/>
        <v>0.72</v>
      </c>
      <c r="V22" s="1" t="s">
        <v>102</v>
      </c>
      <c r="W22" s="1"/>
      <c r="X22" s="1"/>
      <c r="Y22" s="1"/>
      <c r="Z22" s="1"/>
      <c r="AA22" s="1"/>
    </row>
    <row r="23" spans="1:27" ht="22.5" customHeight="1">
      <c r="A23" s="3">
        <v>5</v>
      </c>
      <c r="B23" s="3" t="s">
        <v>41</v>
      </c>
      <c r="C23" s="1" t="s">
        <v>42</v>
      </c>
      <c r="D23" s="1">
        <f>1.6*1.9</f>
        <v>3.04</v>
      </c>
      <c r="E23" s="1"/>
      <c r="F23" s="1">
        <v>66</v>
      </c>
      <c r="G23" s="1">
        <v>66</v>
      </c>
      <c r="H23" s="1"/>
      <c r="I23" s="1"/>
      <c r="J23" s="1"/>
      <c r="K23" s="1">
        <v>66</v>
      </c>
      <c r="L23" s="1"/>
      <c r="M23" s="1"/>
      <c r="N23" s="1"/>
      <c r="O23" s="1"/>
      <c r="P23" s="1"/>
      <c r="Q23" s="1"/>
      <c r="R23" s="1"/>
      <c r="S23" s="1"/>
      <c r="T23" s="1">
        <v>198</v>
      </c>
      <c r="U23" s="1">
        <f t="shared" si="0"/>
        <v>601.92</v>
      </c>
      <c r="V23" s="1" t="s">
        <v>102</v>
      </c>
      <c r="W23" s="1"/>
      <c r="X23" s="1"/>
      <c r="Y23" s="1"/>
      <c r="Z23" s="1"/>
      <c r="AA23" s="1"/>
    </row>
    <row r="24" spans="1:27" ht="22.5" customHeight="1">
      <c r="A24" s="3"/>
      <c r="B24" s="3"/>
      <c r="C24" s="1" t="s">
        <v>43</v>
      </c>
      <c r="D24" s="1">
        <f>1.7*1.9</f>
        <v>3.23</v>
      </c>
      <c r="E24" s="1"/>
      <c r="F24" s="1">
        <v>193</v>
      </c>
      <c r="G24" s="1">
        <v>64</v>
      </c>
      <c r="H24" s="1"/>
      <c r="I24" s="1"/>
      <c r="J24" s="1"/>
      <c r="K24" s="1">
        <v>132</v>
      </c>
      <c r="L24" s="1"/>
      <c r="M24" s="1"/>
      <c r="N24" s="1"/>
      <c r="O24" s="1"/>
      <c r="P24" s="1"/>
      <c r="Q24" s="1"/>
      <c r="R24" s="1"/>
      <c r="S24" s="1"/>
      <c r="T24" s="1">
        <v>389</v>
      </c>
      <c r="U24" s="1">
        <f t="shared" si="0"/>
        <v>1256.47</v>
      </c>
      <c r="V24" s="1" t="s">
        <v>102</v>
      </c>
      <c r="W24" s="1"/>
      <c r="X24" s="1"/>
      <c r="Y24" s="1"/>
      <c r="Z24" s="1"/>
      <c r="AA24" s="1"/>
    </row>
    <row r="25" spans="1:27" ht="22.5" customHeight="1">
      <c r="A25" s="3"/>
      <c r="B25" s="3"/>
      <c r="C25" s="1" t="s">
        <v>44</v>
      </c>
      <c r="D25" s="1">
        <f>1.5*1.8</f>
        <v>2.7</v>
      </c>
      <c r="E25" s="1">
        <v>144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>
        <v>144</v>
      </c>
      <c r="U25" s="1">
        <f t="shared" si="0"/>
        <v>388.8</v>
      </c>
      <c r="V25" s="1" t="s">
        <v>102</v>
      </c>
      <c r="W25" s="1"/>
      <c r="X25" s="1"/>
      <c r="Y25" s="1"/>
      <c r="Z25" s="1"/>
      <c r="AA25" s="1"/>
    </row>
    <row r="26" spans="1:27" ht="22.5" customHeight="1">
      <c r="A26" s="3"/>
      <c r="B26" s="3"/>
      <c r="C26" s="1" t="s">
        <v>45</v>
      </c>
      <c r="D26" s="1">
        <f>1.5*1.9</f>
        <v>2.8499999999999996</v>
      </c>
      <c r="E26" s="1"/>
      <c r="F26" s="1"/>
      <c r="G26" s="1">
        <v>132</v>
      </c>
      <c r="H26" s="1">
        <v>116</v>
      </c>
      <c r="I26" s="1">
        <v>114</v>
      </c>
      <c r="J26" s="1">
        <v>116</v>
      </c>
      <c r="K26" s="1"/>
      <c r="L26" s="1"/>
      <c r="M26" s="1"/>
      <c r="N26" s="1"/>
      <c r="O26" s="1"/>
      <c r="P26" s="1"/>
      <c r="Q26" s="1"/>
      <c r="R26" s="1"/>
      <c r="S26" s="1"/>
      <c r="T26" s="1">
        <v>478</v>
      </c>
      <c r="U26" s="1">
        <f t="shared" si="0"/>
        <v>1362.2999999999997</v>
      </c>
      <c r="V26" s="1" t="s">
        <v>102</v>
      </c>
      <c r="W26" s="1"/>
      <c r="X26" s="1"/>
      <c r="Y26" s="1"/>
      <c r="Z26" s="1"/>
      <c r="AA26" s="1"/>
    </row>
    <row r="27" spans="1:27" ht="22.5" customHeight="1">
      <c r="A27" s="3"/>
      <c r="B27" s="3"/>
      <c r="C27" s="1" t="s">
        <v>46</v>
      </c>
      <c r="D27" s="1">
        <f>1.9*1.8</f>
        <v>3.42</v>
      </c>
      <c r="E27" s="1">
        <v>108</v>
      </c>
      <c r="F27" s="1">
        <v>66</v>
      </c>
      <c r="G27" s="1">
        <v>66</v>
      </c>
      <c r="H27" s="1">
        <v>114</v>
      </c>
      <c r="I27" s="1">
        <v>116</v>
      </c>
      <c r="J27" s="1">
        <v>116</v>
      </c>
      <c r="K27" s="1">
        <v>132</v>
      </c>
      <c r="L27" s="1"/>
      <c r="M27" s="1"/>
      <c r="N27" s="1"/>
      <c r="O27" s="1"/>
      <c r="P27" s="1"/>
      <c r="Q27" s="1"/>
      <c r="R27" s="1"/>
      <c r="S27" s="1"/>
      <c r="T27" s="1">
        <v>718</v>
      </c>
      <c r="U27" s="1">
        <f t="shared" si="0"/>
        <v>2455.56</v>
      </c>
      <c r="V27" s="1" t="s">
        <v>102</v>
      </c>
      <c r="W27" s="1"/>
      <c r="X27" s="1"/>
      <c r="Y27" s="1"/>
      <c r="Z27" s="1"/>
      <c r="AA27" s="1"/>
    </row>
    <row r="28" spans="1:27" ht="22.5" customHeight="1">
      <c r="A28" s="3"/>
      <c r="B28" s="3"/>
      <c r="C28" s="1" t="s">
        <v>47</v>
      </c>
      <c r="D28" s="1">
        <f>2*1.8</f>
        <v>3.6</v>
      </c>
      <c r="E28" s="1">
        <v>36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>
        <v>36</v>
      </c>
      <c r="U28" s="1">
        <f t="shared" si="0"/>
        <v>129.6</v>
      </c>
      <c r="V28" s="1" t="s">
        <v>102</v>
      </c>
      <c r="W28" s="1"/>
      <c r="X28" s="1"/>
      <c r="Y28" s="1"/>
      <c r="Z28" s="1"/>
      <c r="AA28" s="1"/>
    </row>
    <row r="29" spans="1:27" ht="22.5" customHeight="1">
      <c r="A29" s="3"/>
      <c r="B29" s="3"/>
      <c r="C29" s="1" t="s">
        <v>48</v>
      </c>
      <c r="D29" s="1">
        <f>2.2*1.8</f>
        <v>3.9600000000000004</v>
      </c>
      <c r="E29" s="1">
        <v>36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>
        <v>36</v>
      </c>
      <c r="U29" s="1">
        <f t="shared" si="0"/>
        <v>142.56</v>
      </c>
      <c r="V29" s="1" t="s">
        <v>102</v>
      </c>
      <c r="W29" s="1"/>
      <c r="X29" s="1"/>
      <c r="Y29" s="1"/>
      <c r="Z29" s="1"/>
      <c r="AA29" s="1"/>
    </row>
    <row r="30" spans="1:27" ht="22.5" customHeight="1">
      <c r="A30" s="3"/>
      <c r="B30" s="3"/>
      <c r="C30" s="1" t="s">
        <v>49</v>
      </c>
      <c r="D30" s="1">
        <f>2.3*1.8</f>
        <v>4.14</v>
      </c>
      <c r="E30" s="1">
        <v>36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>
        <v>36</v>
      </c>
      <c r="U30" s="1">
        <f t="shared" si="0"/>
        <v>149.04</v>
      </c>
      <c r="V30" s="1" t="s">
        <v>102</v>
      </c>
      <c r="W30" s="1"/>
      <c r="X30" s="1"/>
      <c r="Y30" s="1"/>
      <c r="Z30" s="1"/>
      <c r="AA30" s="1"/>
    </row>
    <row r="31" spans="1:27" ht="22.5" customHeight="1">
      <c r="A31" s="3"/>
      <c r="B31" s="3"/>
      <c r="C31" s="1" t="s">
        <v>50</v>
      </c>
      <c r="D31" s="1">
        <f>2.4*1.8</f>
        <v>4.32</v>
      </c>
      <c r="E31" s="1"/>
      <c r="F31" s="1"/>
      <c r="G31" s="1"/>
      <c r="H31" s="1"/>
      <c r="I31" s="1"/>
      <c r="J31" s="1"/>
      <c r="K31" s="1"/>
      <c r="L31" s="1">
        <v>1</v>
      </c>
      <c r="M31" s="1">
        <v>1</v>
      </c>
      <c r="N31" s="1">
        <v>1</v>
      </c>
      <c r="O31" s="1">
        <v>1</v>
      </c>
      <c r="P31" s="1">
        <v>1</v>
      </c>
      <c r="Q31" s="1"/>
      <c r="R31" s="1"/>
      <c r="S31" s="1"/>
      <c r="T31" s="1">
        <v>5</v>
      </c>
      <c r="U31" s="1">
        <f t="shared" si="0"/>
        <v>21.6</v>
      </c>
      <c r="V31" s="1" t="s">
        <v>102</v>
      </c>
      <c r="W31" s="1"/>
      <c r="X31" s="1"/>
      <c r="Y31" s="1"/>
      <c r="Z31" s="1"/>
      <c r="AA31" s="1"/>
    </row>
    <row r="32" spans="1:27" ht="22.5" customHeight="1">
      <c r="A32" s="3"/>
      <c r="B32" s="3"/>
      <c r="C32" s="1" t="s">
        <v>51</v>
      </c>
      <c r="D32" s="1">
        <f>2.4*2.4</f>
        <v>5.76</v>
      </c>
      <c r="E32" s="1"/>
      <c r="F32" s="1"/>
      <c r="G32" s="1"/>
      <c r="H32" s="1"/>
      <c r="I32" s="1"/>
      <c r="J32" s="1"/>
      <c r="K32" s="1"/>
      <c r="L32" s="1">
        <v>1</v>
      </c>
      <c r="M32" s="1">
        <v>1</v>
      </c>
      <c r="N32" s="1">
        <v>1</v>
      </c>
      <c r="O32" s="1">
        <v>1</v>
      </c>
      <c r="P32" s="1">
        <v>1</v>
      </c>
      <c r="Q32" s="1"/>
      <c r="R32" s="1"/>
      <c r="S32" s="1"/>
      <c r="T32" s="1">
        <v>5</v>
      </c>
      <c r="U32" s="1">
        <f t="shared" si="0"/>
        <v>28.799999999999997</v>
      </c>
      <c r="V32" s="1" t="s">
        <v>102</v>
      </c>
      <c r="W32" s="1"/>
      <c r="X32" s="1"/>
      <c r="Y32" s="1"/>
      <c r="Z32" s="1"/>
      <c r="AA32" s="1"/>
    </row>
    <row r="33" spans="1:27" ht="22.5" customHeight="1">
      <c r="A33" s="3"/>
      <c r="B33" s="3"/>
      <c r="C33" s="1" t="s">
        <v>52</v>
      </c>
      <c r="D33" s="1">
        <f>2.4*1.9</f>
        <v>4.56</v>
      </c>
      <c r="E33" s="1"/>
      <c r="F33" s="1">
        <v>130</v>
      </c>
      <c r="G33" s="1">
        <v>130</v>
      </c>
      <c r="H33" s="1">
        <v>114</v>
      </c>
      <c r="I33" s="1">
        <v>116</v>
      </c>
      <c r="J33" s="1">
        <v>116</v>
      </c>
      <c r="K33" s="1">
        <v>130</v>
      </c>
      <c r="L33" s="1"/>
      <c r="M33" s="1"/>
      <c r="N33" s="1"/>
      <c r="O33" s="1"/>
      <c r="P33" s="1"/>
      <c r="Q33" s="1"/>
      <c r="R33" s="1"/>
      <c r="S33" s="1"/>
      <c r="T33" s="1">
        <v>736</v>
      </c>
      <c r="U33" s="1">
        <f t="shared" si="0"/>
        <v>3356.16</v>
      </c>
      <c r="V33" s="1" t="s">
        <v>102</v>
      </c>
      <c r="W33" s="1"/>
      <c r="X33" s="1"/>
      <c r="Y33" s="1"/>
      <c r="Z33" s="1"/>
      <c r="AA33" s="1"/>
    </row>
    <row r="34" spans="1:27" ht="22.5" customHeight="1">
      <c r="A34" s="3"/>
      <c r="B34" s="3"/>
      <c r="C34" s="1" t="s">
        <v>53</v>
      </c>
      <c r="D34" s="1">
        <f>2.35*1.8</f>
        <v>4.23</v>
      </c>
      <c r="E34" s="1">
        <v>36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>
        <v>36</v>
      </c>
      <c r="U34" s="1">
        <f t="shared" si="0"/>
        <v>152.28000000000003</v>
      </c>
      <c r="V34" s="1" t="s">
        <v>102</v>
      </c>
      <c r="W34" s="1"/>
      <c r="X34" s="1"/>
      <c r="Y34" s="1"/>
      <c r="Z34" s="1"/>
      <c r="AA34" s="1"/>
    </row>
    <row r="35" spans="1:27" ht="22.5" customHeight="1">
      <c r="A35" s="3"/>
      <c r="B35" s="3"/>
      <c r="C35" s="1" t="s">
        <v>54</v>
      </c>
      <c r="D35" s="1">
        <f>3.6*2.9</f>
        <v>10.44</v>
      </c>
      <c r="E35" s="1"/>
      <c r="F35" s="1"/>
      <c r="G35" s="1"/>
      <c r="H35" s="1"/>
      <c r="I35" s="1"/>
      <c r="J35" s="1"/>
      <c r="K35" s="1"/>
      <c r="L35" s="1">
        <v>1</v>
      </c>
      <c r="M35" s="1">
        <v>1</v>
      </c>
      <c r="N35" s="1">
        <v>1</v>
      </c>
      <c r="O35" s="1">
        <v>1</v>
      </c>
      <c r="P35" s="1">
        <v>1</v>
      </c>
      <c r="Q35" s="1"/>
      <c r="R35" s="1"/>
      <c r="S35" s="1"/>
      <c r="T35" s="1">
        <v>5</v>
      </c>
      <c r="U35" s="1">
        <f t="shared" si="0"/>
        <v>52.199999999999996</v>
      </c>
      <c r="V35" s="1" t="s">
        <v>102</v>
      </c>
      <c r="W35" s="1"/>
      <c r="X35" s="1"/>
      <c r="Y35" s="1"/>
      <c r="Z35" s="1"/>
      <c r="AA35" s="1"/>
    </row>
    <row r="36" spans="1:27" ht="22.5" customHeight="1">
      <c r="A36" s="3">
        <v>6</v>
      </c>
      <c r="B36" s="3" t="s">
        <v>55</v>
      </c>
      <c r="C36" s="1" t="s">
        <v>56</v>
      </c>
      <c r="D36" s="1">
        <f>0.6*1.2</f>
        <v>0.72</v>
      </c>
      <c r="E36" s="1">
        <v>144</v>
      </c>
      <c r="F36" s="1"/>
      <c r="G36" s="1"/>
      <c r="H36" s="1">
        <v>230</v>
      </c>
      <c r="I36" s="1">
        <v>230</v>
      </c>
      <c r="J36" s="1">
        <v>230</v>
      </c>
      <c r="K36" s="1"/>
      <c r="L36" s="1"/>
      <c r="M36" s="1"/>
      <c r="N36" s="1"/>
      <c r="O36" s="1"/>
      <c r="P36" s="1"/>
      <c r="Q36" s="1"/>
      <c r="R36" s="1"/>
      <c r="S36" s="1"/>
      <c r="T36" s="1">
        <v>834</v>
      </c>
      <c r="U36" s="1">
        <f aca="true" t="shared" si="1" ref="U36:U67">D36*T36</f>
        <v>600.48</v>
      </c>
      <c r="V36" s="1" t="s">
        <v>102</v>
      </c>
      <c r="W36" s="1"/>
      <c r="X36" s="1"/>
      <c r="Y36" s="1"/>
      <c r="Z36" s="1"/>
      <c r="AA36" s="1"/>
    </row>
    <row r="37" spans="1:27" ht="22.5" customHeight="1">
      <c r="A37" s="3"/>
      <c r="B37" s="3"/>
      <c r="C37" s="1" t="s">
        <v>57</v>
      </c>
      <c r="D37" s="1">
        <f>0.6*1.5</f>
        <v>0.8999999999999999</v>
      </c>
      <c r="E37" s="1"/>
      <c r="F37" s="1">
        <v>129</v>
      </c>
      <c r="G37" s="1">
        <v>130</v>
      </c>
      <c r="H37" s="1"/>
      <c r="I37" s="1"/>
      <c r="J37" s="1"/>
      <c r="K37" s="1">
        <v>196</v>
      </c>
      <c r="L37" s="1"/>
      <c r="M37" s="1"/>
      <c r="N37" s="1"/>
      <c r="O37" s="1"/>
      <c r="P37" s="1"/>
      <c r="Q37" s="1"/>
      <c r="R37" s="1"/>
      <c r="S37" s="1"/>
      <c r="T37" s="1">
        <v>455</v>
      </c>
      <c r="U37" s="1">
        <f t="shared" si="1"/>
        <v>409.49999999999994</v>
      </c>
      <c r="V37" s="1" t="s">
        <v>102</v>
      </c>
      <c r="W37" s="1"/>
      <c r="X37" s="1"/>
      <c r="Y37" s="1"/>
      <c r="Z37" s="1"/>
      <c r="AA37" s="1"/>
    </row>
    <row r="38" spans="1:27" ht="22.5" customHeight="1">
      <c r="A38" s="3"/>
      <c r="B38" s="3"/>
      <c r="C38" s="1" t="s">
        <v>58</v>
      </c>
      <c r="D38" s="1">
        <f>0.6*1.8</f>
        <v>1.08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>
        <v>3</v>
      </c>
      <c r="S38" s="1"/>
      <c r="T38" s="1">
        <v>3</v>
      </c>
      <c r="U38" s="1">
        <f t="shared" si="1"/>
        <v>3.24</v>
      </c>
      <c r="V38" s="1" t="s">
        <v>102</v>
      </c>
      <c r="W38" s="1"/>
      <c r="X38" s="1"/>
      <c r="Y38" s="1"/>
      <c r="Z38" s="1"/>
      <c r="AA38" s="1"/>
    </row>
    <row r="39" spans="1:27" ht="22.5" customHeight="1">
      <c r="A39" s="3"/>
      <c r="B39" s="3"/>
      <c r="C39" s="1" t="s">
        <v>59</v>
      </c>
      <c r="D39" s="1">
        <f>0.8*1.2</f>
        <v>0.96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>
        <v>2</v>
      </c>
      <c r="R39" s="1"/>
      <c r="S39" s="1"/>
      <c r="T39" s="1">
        <v>2</v>
      </c>
      <c r="U39" s="1">
        <f t="shared" si="1"/>
        <v>1.92</v>
      </c>
      <c r="V39" s="1" t="s">
        <v>102</v>
      </c>
      <c r="W39" s="1"/>
      <c r="X39" s="1"/>
      <c r="Y39" s="1"/>
      <c r="Z39" s="1"/>
      <c r="AA39" s="1"/>
    </row>
    <row r="40" spans="1:27" ht="22.5" customHeight="1">
      <c r="A40" s="3"/>
      <c r="B40" s="3"/>
      <c r="C40" s="1" t="s">
        <v>60</v>
      </c>
      <c r="D40" s="1">
        <f>0.9*1.2</f>
        <v>1.08</v>
      </c>
      <c r="E40" s="1"/>
      <c r="F40" s="1"/>
      <c r="G40" s="1"/>
      <c r="H40" s="1"/>
      <c r="I40" s="1"/>
      <c r="J40" s="1"/>
      <c r="K40" s="1"/>
      <c r="L40" s="1">
        <v>4</v>
      </c>
      <c r="M40" s="1">
        <v>4</v>
      </c>
      <c r="N40" s="1">
        <v>4</v>
      </c>
      <c r="O40" s="1">
        <v>4</v>
      </c>
      <c r="P40" s="1">
        <v>4</v>
      </c>
      <c r="Q40" s="1">
        <v>8</v>
      </c>
      <c r="R40" s="1"/>
      <c r="S40" s="1"/>
      <c r="T40" s="1">
        <v>28</v>
      </c>
      <c r="U40" s="1">
        <f t="shared" si="1"/>
        <v>30.240000000000002</v>
      </c>
      <c r="V40" s="1" t="s">
        <v>102</v>
      </c>
      <c r="W40" s="1"/>
      <c r="X40" s="1"/>
      <c r="Y40" s="1"/>
      <c r="Z40" s="1"/>
      <c r="AA40" s="1"/>
    </row>
    <row r="41" spans="1:27" ht="22.5" customHeight="1">
      <c r="A41" s="3"/>
      <c r="B41" s="3"/>
      <c r="C41" s="1" t="s">
        <v>61</v>
      </c>
      <c r="D41" s="1">
        <f>0.9*1.8</f>
        <v>1.62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>
        <v>2</v>
      </c>
      <c r="R41" s="1">
        <v>27</v>
      </c>
      <c r="S41" s="1"/>
      <c r="T41" s="1">
        <v>29</v>
      </c>
      <c r="U41" s="1">
        <f t="shared" si="1"/>
        <v>46.980000000000004</v>
      </c>
      <c r="V41" s="1" t="s">
        <v>102</v>
      </c>
      <c r="W41" s="1"/>
      <c r="X41" s="1"/>
      <c r="Y41" s="1"/>
      <c r="Z41" s="1"/>
      <c r="AA41" s="1"/>
    </row>
    <row r="42" spans="1:27" ht="22.5" customHeight="1">
      <c r="A42" s="3"/>
      <c r="B42" s="3"/>
      <c r="C42" s="1" t="s">
        <v>62</v>
      </c>
      <c r="D42" s="1">
        <f>0.9*1.9</f>
        <v>1.71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>
        <v>2</v>
      </c>
      <c r="R42" s="1"/>
      <c r="S42" s="1"/>
      <c r="T42" s="1">
        <v>2</v>
      </c>
      <c r="U42" s="1">
        <f t="shared" si="1"/>
        <v>3.42</v>
      </c>
      <c r="V42" s="1" t="s">
        <v>102</v>
      </c>
      <c r="W42" s="1"/>
      <c r="X42" s="1"/>
      <c r="Y42" s="1"/>
      <c r="Z42" s="1"/>
      <c r="AA42" s="1"/>
    </row>
    <row r="43" spans="1:27" ht="22.5" customHeight="1">
      <c r="A43" s="3"/>
      <c r="B43" s="3"/>
      <c r="C43" s="1" t="s">
        <v>63</v>
      </c>
      <c r="D43" s="1">
        <f>0.9*1.5</f>
        <v>1.35</v>
      </c>
      <c r="E43" s="1"/>
      <c r="F43" s="1">
        <v>66</v>
      </c>
      <c r="G43" s="1">
        <v>66</v>
      </c>
      <c r="H43" s="1">
        <v>58</v>
      </c>
      <c r="I43" s="1">
        <v>58</v>
      </c>
      <c r="J43" s="1">
        <v>58</v>
      </c>
      <c r="K43" s="1">
        <v>68</v>
      </c>
      <c r="L43" s="1"/>
      <c r="M43" s="1"/>
      <c r="N43" s="1"/>
      <c r="O43" s="1"/>
      <c r="P43" s="1"/>
      <c r="Q43" s="1"/>
      <c r="R43" s="1"/>
      <c r="S43" s="1"/>
      <c r="T43" s="1">
        <v>374</v>
      </c>
      <c r="U43" s="1">
        <f t="shared" si="1"/>
        <v>504.90000000000003</v>
      </c>
      <c r="V43" s="1" t="s">
        <v>102</v>
      </c>
      <c r="W43" s="1"/>
      <c r="X43" s="1"/>
      <c r="Y43" s="1"/>
      <c r="Z43" s="1"/>
      <c r="AA43" s="1"/>
    </row>
    <row r="44" spans="1:27" ht="22.5" customHeight="1">
      <c r="A44" s="3"/>
      <c r="B44" s="3"/>
      <c r="C44" s="1" t="s">
        <v>64</v>
      </c>
      <c r="D44" s="1">
        <f>1*1.2</f>
        <v>1.2</v>
      </c>
      <c r="E44" s="1">
        <v>38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>
        <v>38</v>
      </c>
      <c r="U44" s="1">
        <f t="shared" si="1"/>
        <v>45.6</v>
      </c>
      <c r="V44" s="1" t="s">
        <v>102</v>
      </c>
      <c r="W44" s="1"/>
      <c r="X44" s="1"/>
      <c r="Y44" s="1"/>
      <c r="Z44" s="1"/>
      <c r="AA44" s="1"/>
    </row>
    <row r="45" spans="1:27" ht="22.5" customHeight="1">
      <c r="A45" s="3"/>
      <c r="B45" s="3"/>
      <c r="C45" s="1" t="s">
        <v>65</v>
      </c>
      <c r="D45" s="1">
        <f>1.1*1.2</f>
        <v>1.32</v>
      </c>
      <c r="E45" s="1"/>
      <c r="F45" s="1"/>
      <c r="G45" s="1"/>
      <c r="H45" s="1"/>
      <c r="I45" s="1"/>
      <c r="J45" s="1"/>
      <c r="K45" s="1"/>
      <c r="L45" s="1">
        <v>2</v>
      </c>
      <c r="M45" s="1">
        <v>2</v>
      </c>
      <c r="N45" s="1">
        <v>2</v>
      </c>
      <c r="O45" s="1">
        <v>2</v>
      </c>
      <c r="P45" s="1">
        <v>2</v>
      </c>
      <c r="Q45" s="1"/>
      <c r="R45" s="1"/>
      <c r="S45" s="1"/>
      <c r="T45" s="1">
        <v>10</v>
      </c>
      <c r="U45" s="1">
        <f t="shared" si="1"/>
        <v>13.200000000000001</v>
      </c>
      <c r="V45" s="1" t="s">
        <v>102</v>
      </c>
      <c r="W45" s="1"/>
      <c r="X45" s="1"/>
      <c r="Y45" s="1"/>
      <c r="Z45" s="1"/>
      <c r="AA45" s="1"/>
    </row>
    <row r="46" spans="1:27" ht="22.5" customHeight="1">
      <c r="A46" s="3"/>
      <c r="B46" s="3"/>
      <c r="C46" s="1" t="s">
        <v>66</v>
      </c>
      <c r="D46" s="1">
        <f>1.1*1.5</f>
        <v>1.6500000000000001</v>
      </c>
      <c r="E46" s="1"/>
      <c r="F46" s="1"/>
      <c r="G46" s="1"/>
      <c r="H46" s="1">
        <v>56</v>
      </c>
      <c r="I46" s="1">
        <v>56</v>
      </c>
      <c r="J46" s="1">
        <v>58</v>
      </c>
      <c r="K46" s="1"/>
      <c r="L46" s="1"/>
      <c r="M46" s="1"/>
      <c r="N46" s="1"/>
      <c r="O46" s="1"/>
      <c r="P46" s="1"/>
      <c r="Q46" s="1"/>
      <c r="R46" s="1"/>
      <c r="S46" s="1"/>
      <c r="T46" s="1">
        <v>170</v>
      </c>
      <c r="U46" s="1">
        <f t="shared" si="1"/>
        <v>280.5</v>
      </c>
      <c r="V46" s="1" t="s">
        <v>102</v>
      </c>
      <c r="W46" s="1"/>
      <c r="X46" s="1"/>
      <c r="Y46" s="1"/>
      <c r="Z46" s="1"/>
      <c r="AA46" s="1"/>
    </row>
    <row r="47" spans="1:27" ht="22.5" customHeight="1">
      <c r="A47" s="3"/>
      <c r="B47" s="3"/>
      <c r="C47" s="1" t="s">
        <v>67</v>
      </c>
      <c r="D47" s="1">
        <f>1.1*2</f>
        <v>2.2</v>
      </c>
      <c r="E47" s="1"/>
      <c r="F47" s="1"/>
      <c r="G47" s="1"/>
      <c r="H47" s="1"/>
      <c r="I47" s="1"/>
      <c r="J47" s="1"/>
      <c r="K47" s="1">
        <v>1</v>
      </c>
      <c r="L47" s="1"/>
      <c r="M47" s="1"/>
      <c r="N47" s="1"/>
      <c r="O47" s="1"/>
      <c r="P47" s="1"/>
      <c r="Q47" s="1"/>
      <c r="R47" s="1"/>
      <c r="S47" s="1"/>
      <c r="T47" s="1">
        <v>1</v>
      </c>
      <c r="U47" s="1">
        <f t="shared" si="1"/>
        <v>2.2</v>
      </c>
      <c r="V47" s="1" t="s">
        <v>102</v>
      </c>
      <c r="W47" s="1"/>
      <c r="X47" s="1"/>
      <c r="Y47" s="1"/>
      <c r="Z47" s="1"/>
      <c r="AA47" s="1"/>
    </row>
    <row r="48" spans="1:27" ht="22.5" customHeight="1">
      <c r="A48" s="3"/>
      <c r="B48" s="3"/>
      <c r="C48" s="1" t="s">
        <v>68</v>
      </c>
      <c r="D48" s="1">
        <f>1.1*2.4</f>
        <v>2.64</v>
      </c>
      <c r="E48" s="1"/>
      <c r="F48" s="1"/>
      <c r="G48" s="1"/>
      <c r="H48" s="1"/>
      <c r="I48" s="1"/>
      <c r="J48" s="1"/>
      <c r="K48" s="1"/>
      <c r="L48" s="1">
        <v>1</v>
      </c>
      <c r="M48" s="1">
        <v>1</v>
      </c>
      <c r="N48" s="1">
        <v>1</v>
      </c>
      <c r="O48" s="1">
        <v>1</v>
      </c>
      <c r="P48" s="1">
        <v>1</v>
      </c>
      <c r="Q48" s="1"/>
      <c r="R48" s="1"/>
      <c r="S48" s="1"/>
      <c r="T48" s="1">
        <v>5</v>
      </c>
      <c r="U48" s="1">
        <f t="shared" si="1"/>
        <v>13.200000000000001</v>
      </c>
      <c r="V48" s="1" t="s">
        <v>102</v>
      </c>
      <c r="W48" s="1"/>
      <c r="X48" s="1"/>
      <c r="Y48" s="1"/>
      <c r="Z48" s="1"/>
      <c r="AA48" s="1"/>
    </row>
    <row r="49" spans="1:27" ht="22.5" customHeight="1">
      <c r="A49" s="3"/>
      <c r="B49" s="3"/>
      <c r="C49" s="1" t="s">
        <v>69</v>
      </c>
      <c r="D49" s="1">
        <f>1.2*1.5</f>
        <v>1.7999999999999998</v>
      </c>
      <c r="E49" s="1">
        <v>2</v>
      </c>
      <c r="F49" s="1">
        <v>97</v>
      </c>
      <c r="G49" s="1">
        <v>68</v>
      </c>
      <c r="H49" s="1">
        <v>58</v>
      </c>
      <c r="I49" s="1">
        <v>57</v>
      </c>
      <c r="J49" s="1">
        <v>58</v>
      </c>
      <c r="K49" s="1">
        <v>66</v>
      </c>
      <c r="L49" s="1"/>
      <c r="M49" s="1"/>
      <c r="N49" s="1"/>
      <c r="O49" s="1"/>
      <c r="P49" s="1"/>
      <c r="Q49" s="1"/>
      <c r="R49" s="1"/>
      <c r="S49" s="1"/>
      <c r="T49" s="1">
        <v>406</v>
      </c>
      <c r="U49" s="1">
        <f t="shared" si="1"/>
        <v>730.8</v>
      </c>
      <c r="V49" s="1" t="s">
        <v>102</v>
      </c>
      <c r="W49" s="1"/>
      <c r="X49" s="1"/>
      <c r="Y49" s="1"/>
      <c r="Z49" s="1"/>
      <c r="AA49" s="1"/>
    </row>
    <row r="50" spans="1:27" ht="22.5" customHeight="1">
      <c r="A50" s="3"/>
      <c r="B50" s="3"/>
      <c r="C50" s="1" t="s">
        <v>70</v>
      </c>
      <c r="D50" s="1">
        <f>1.2*1.8</f>
        <v>2.16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>
        <v>2</v>
      </c>
      <c r="R50" s="1"/>
      <c r="S50" s="1"/>
      <c r="T50" s="1">
        <v>2</v>
      </c>
      <c r="U50" s="1">
        <f t="shared" si="1"/>
        <v>4.32</v>
      </c>
      <c r="V50" s="1" t="s">
        <v>102</v>
      </c>
      <c r="W50" s="1"/>
      <c r="X50" s="1"/>
      <c r="Y50" s="1"/>
      <c r="Z50" s="1"/>
      <c r="AA50" s="1"/>
    </row>
    <row r="51" spans="1:27" ht="22.5" customHeight="1">
      <c r="A51" s="3"/>
      <c r="B51" s="3"/>
      <c r="C51" s="1" t="s">
        <v>71</v>
      </c>
      <c r="D51" s="1">
        <f>1.2*1.9</f>
        <v>2.28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>
        <v>2</v>
      </c>
      <c r="R51" s="1"/>
      <c r="S51" s="1"/>
      <c r="T51" s="1">
        <v>2</v>
      </c>
      <c r="U51" s="1">
        <f t="shared" si="1"/>
        <v>4.56</v>
      </c>
      <c r="V51" s="1" t="s">
        <v>102</v>
      </c>
      <c r="W51" s="1"/>
      <c r="X51" s="1"/>
      <c r="Y51" s="1"/>
      <c r="Z51" s="1"/>
      <c r="AA51" s="1"/>
    </row>
    <row r="52" spans="1:27" ht="21.75" customHeight="1">
      <c r="A52" s="3"/>
      <c r="B52" s="3"/>
      <c r="C52" s="1" t="s">
        <v>72</v>
      </c>
      <c r="D52" s="1">
        <f>1.2*2</f>
        <v>2.4</v>
      </c>
      <c r="E52" s="1"/>
      <c r="F52" s="1"/>
      <c r="G52" s="1"/>
      <c r="H52" s="1"/>
      <c r="I52" s="1"/>
      <c r="J52" s="1"/>
      <c r="K52" s="1">
        <v>33</v>
      </c>
      <c r="L52" s="1"/>
      <c r="M52" s="1"/>
      <c r="N52" s="1"/>
      <c r="O52" s="1"/>
      <c r="P52" s="1"/>
      <c r="Q52" s="1"/>
      <c r="R52" s="1"/>
      <c r="S52" s="1"/>
      <c r="T52" s="1">
        <v>33</v>
      </c>
      <c r="U52" s="1">
        <f t="shared" si="1"/>
        <v>79.2</v>
      </c>
      <c r="V52" s="1" t="s">
        <v>102</v>
      </c>
      <c r="W52" s="1"/>
      <c r="X52" s="1"/>
      <c r="Y52" s="1"/>
      <c r="Z52" s="1"/>
      <c r="AA52" s="1"/>
    </row>
    <row r="53" spans="1:27" ht="21.75" customHeight="1">
      <c r="A53" s="3"/>
      <c r="B53" s="3"/>
      <c r="C53" s="1" t="s">
        <v>73</v>
      </c>
      <c r="D53" s="1">
        <f>1.2*2.1</f>
        <v>2.52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>
        <v>2</v>
      </c>
      <c r="R53" s="1"/>
      <c r="S53" s="1"/>
      <c r="T53" s="1">
        <v>2</v>
      </c>
      <c r="U53" s="1">
        <f t="shared" si="1"/>
        <v>5.04</v>
      </c>
      <c r="V53" s="1" t="s">
        <v>102</v>
      </c>
      <c r="W53" s="1"/>
      <c r="X53" s="1"/>
      <c r="Y53" s="1"/>
      <c r="Z53" s="1"/>
      <c r="AA53" s="1"/>
    </row>
    <row r="54" spans="1:27" ht="21.75" customHeight="1">
      <c r="A54" s="3"/>
      <c r="B54" s="3"/>
      <c r="C54" s="1" t="s">
        <v>74</v>
      </c>
      <c r="D54" s="1">
        <f>1.2*2.4</f>
        <v>2.88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>
        <v>2</v>
      </c>
      <c r="R54" s="1"/>
      <c r="S54" s="1"/>
      <c r="T54" s="1">
        <v>2</v>
      </c>
      <c r="U54" s="1">
        <f t="shared" si="1"/>
        <v>5.76</v>
      </c>
      <c r="V54" s="1" t="s">
        <v>102</v>
      </c>
      <c r="W54" s="1"/>
      <c r="X54" s="1"/>
      <c r="Y54" s="1"/>
      <c r="Z54" s="1"/>
      <c r="AA54" s="1"/>
    </row>
    <row r="55" spans="1:27" ht="21.75" customHeight="1">
      <c r="A55" s="3"/>
      <c r="B55" s="3"/>
      <c r="C55" s="1" t="s">
        <v>75</v>
      </c>
      <c r="D55" s="1">
        <f>1.2*2.7</f>
        <v>3.24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>
        <v>2</v>
      </c>
      <c r="R55" s="1"/>
      <c r="S55" s="1"/>
      <c r="T55" s="1">
        <v>2</v>
      </c>
      <c r="U55" s="1">
        <f t="shared" si="1"/>
        <v>6.48</v>
      </c>
      <c r="V55" s="1" t="s">
        <v>102</v>
      </c>
      <c r="W55" s="1"/>
      <c r="X55" s="1"/>
      <c r="Y55" s="1"/>
      <c r="Z55" s="1"/>
      <c r="AA55" s="1"/>
    </row>
    <row r="56" spans="1:27" ht="22.5" customHeight="1">
      <c r="A56" s="3"/>
      <c r="B56" s="3"/>
      <c r="C56" s="1" t="s">
        <v>76</v>
      </c>
      <c r="D56" s="1">
        <f>1.4*1.5</f>
        <v>2.0999999999999996</v>
      </c>
      <c r="E56" s="1"/>
      <c r="F56" s="1"/>
      <c r="G56" s="1"/>
      <c r="H56" s="1">
        <v>56</v>
      </c>
      <c r="I56" s="1">
        <v>58</v>
      </c>
      <c r="J56" s="1">
        <v>58</v>
      </c>
      <c r="K56" s="1"/>
      <c r="L56" s="1">
        <v>1</v>
      </c>
      <c r="M56" s="1">
        <v>1</v>
      </c>
      <c r="N56" s="1">
        <v>1</v>
      </c>
      <c r="O56" s="1">
        <v>1</v>
      </c>
      <c r="P56" s="1">
        <v>1</v>
      </c>
      <c r="Q56" s="1"/>
      <c r="R56" s="1"/>
      <c r="S56" s="1"/>
      <c r="T56" s="1">
        <v>177</v>
      </c>
      <c r="U56" s="1">
        <f t="shared" si="1"/>
        <v>371.69999999999993</v>
      </c>
      <c r="V56" s="1" t="s">
        <v>102</v>
      </c>
      <c r="W56" s="1"/>
      <c r="X56" s="1"/>
      <c r="Y56" s="1"/>
      <c r="Z56" s="1"/>
      <c r="AA56" s="1"/>
    </row>
    <row r="57" spans="1:27" ht="22.5" customHeight="1">
      <c r="A57" s="3"/>
      <c r="B57" s="3"/>
      <c r="C57" s="1" t="s">
        <v>77</v>
      </c>
      <c r="D57" s="1">
        <f>1.4*1.8</f>
        <v>2.52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>
        <v>1</v>
      </c>
      <c r="S57" s="1"/>
      <c r="T57" s="1">
        <v>1</v>
      </c>
      <c r="U57" s="1">
        <f t="shared" si="1"/>
        <v>2.52</v>
      </c>
      <c r="V57" s="1" t="s">
        <v>102</v>
      </c>
      <c r="W57" s="1"/>
      <c r="X57" s="1"/>
      <c r="Y57" s="1"/>
      <c r="Z57" s="1"/>
      <c r="AA57" s="1"/>
    </row>
    <row r="58" spans="1:27" ht="22.5" customHeight="1">
      <c r="A58" s="3"/>
      <c r="B58" s="3"/>
      <c r="C58" s="1" t="s">
        <v>78</v>
      </c>
      <c r="D58" s="1">
        <f>1.5*1.2</f>
        <v>1.7999999999999998</v>
      </c>
      <c r="E58" s="1"/>
      <c r="F58" s="1"/>
      <c r="G58" s="1"/>
      <c r="H58" s="1"/>
      <c r="I58" s="1"/>
      <c r="J58" s="1"/>
      <c r="K58" s="1"/>
      <c r="L58" s="1">
        <v>4</v>
      </c>
      <c r="M58" s="1">
        <v>4</v>
      </c>
      <c r="N58" s="1">
        <v>4</v>
      </c>
      <c r="O58" s="1">
        <v>4</v>
      </c>
      <c r="P58" s="1">
        <v>4</v>
      </c>
      <c r="Q58" s="1"/>
      <c r="R58" s="1"/>
      <c r="S58" s="1"/>
      <c r="T58" s="1">
        <v>20</v>
      </c>
      <c r="U58" s="1">
        <f t="shared" si="1"/>
        <v>36</v>
      </c>
      <c r="V58" s="1" t="s">
        <v>102</v>
      </c>
      <c r="W58" s="1"/>
      <c r="X58" s="1"/>
      <c r="Y58" s="1"/>
      <c r="Z58" s="1"/>
      <c r="AA58" s="1"/>
    </row>
    <row r="59" spans="1:27" ht="22.5" customHeight="1">
      <c r="A59" s="3"/>
      <c r="B59" s="3"/>
      <c r="C59" s="1" t="s">
        <v>79</v>
      </c>
      <c r="D59" s="1">
        <f>1.5*1.5</f>
        <v>2.25</v>
      </c>
      <c r="E59" s="1">
        <v>34</v>
      </c>
      <c r="F59" s="1">
        <v>65</v>
      </c>
      <c r="G59" s="1">
        <v>64</v>
      </c>
      <c r="H59" s="1">
        <v>58</v>
      </c>
      <c r="I59" s="1">
        <v>58</v>
      </c>
      <c r="J59" s="1">
        <v>58</v>
      </c>
      <c r="K59" s="1">
        <v>67</v>
      </c>
      <c r="L59" s="1">
        <v>1</v>
      </c>
      <c r="M59" s="1">
        <v>1</v>
      </c>
      <c r="N59" s="1">
        <v>1</v>
      </c>
      <c r="O59" s="1">
        <v>1</v>
      </c>
      <c r="P59" s="1">
        <v>1</v>
      </c>
      <c r="Q59" s="1"/>
      <c r="R59" s="1"/>
      <c r="S59" s="1"/>
      <c r="T59" s="1">
        <v>409</v>
      </c>
      <c r="U59" s="1">
        <f t="shared" si="1"/>
        <v>920.25</v>
      </c>
      <c r="V59" s="1" t="s">
        <v>102</v>
      </c>
      <c r="W59" s="1"/>
      <c r="X59" s="1"/>
      <c r="Y59" s="1"/>
      <c r="Z59" s="1"/>
      <c r="AA59" s="1"/>
    </row>
    <row r="60" spans="1:27" ht="22.5" customHeight="1">
      <c r="A60" s="3"/>
      <c r="B60" s="3"/>
      <c r="C60" s="1" t="s">
        <v>80</v>
      </c>
      <c r="D60" s="1">
        <f>1.5*1.8</f>
        <v>2.7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>
        <v>6</v>
      </c>
      <c r="S60" s="1"/>
      <c r="T60" s="1">
        <v>6</v>
      </c>
      <c r="U60" s="1">
        <f t="shared" si="1"/>
        <v>16.200000000000003</v>
      </c>
      <c r="V60" s="1" t="s">
        <v>102</v>
      </c>
      <c r="W60" s="1"/>
      <c r="X60" s="1"/>
      <c r="Y60" s="1"/>
      <c r="Z60" s="1"/>
      <c r="AA60" s="1"/>
    </row>
    <row r="61" spans="1:27" ht="22.5" customHeight="1">
      <c r="A61" s="3"/>
      <c r="B61" s="3"/>
      <c r="C61" s="1" t="s">
        <v>81</v>
      </c>
      <c r="D61" s="1">
        <f>1.5*2.1</f>
        <v>3.1500000000000004</v>
      </c>
      <c r="E61" s="1">
        <v>2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>
        <v>2</v>
      </c>
      <c r="U61" s="1">
        <f t="shared" si="1"/>
        <v>6.300000000000001</v>
      </c>
      <c r="V61" s="1" t="s">
        <v>102</v>
      </c>
      <c r="W61" s="1"/>
      <c r="X61" s="1"/>
      <c r="Y61" s="1"/>
      <c r="Z61" s="1"/>
      <c r="AA61" s="1"/>
    </row>
    <row r="62" spans="1:27" ht="22.5" customHeight="1">
      <c r="A62" s="3"/>
      <c r="B62" s="3"/>
      <c r="C62" s="1" t="s">
        <v>82</v>
      </c>
      <c r="D62" s="1">
        <f>1.8*1.8</f>
        <v>3.24</v>
      </c>
      <c r="E62" s="1"/>
      <c r="F62" s="1"/>
      <c r="G62" s="1"/>
      <c r="H62" s="1"/>
      <c r="I62" s="1"/>
      <c r="J62" s="1"/>
      <c r="K62" s="1"/>
      <c r="L62" s="1">
        <v>1</v>
      </c>
      <c r="M62" s="1">
        <v>1</v>
      </c>
      <c r="N62" s="1">
        <v>1</v>
      </c>
      <c r="O62" s="1">
        <v>1</v>
      </c>
      <c r="P62" s="1">
        <v>1</v>
      </c>
      <c r="Q62" s="1"/>
      <c r="R62" s="1"/>
      <c r="S62" s="1"/>
      <c r="T62" s="1">
        <v>5</v>
      </c>
      <c r="U62" s="1">
        <f t="shared" si="1"/>
        <v>16.200000000000003</v>
      </c>
      <c r="V62" s="1" t="s">
        <v>102</v>
      </c>
      <c r="W62" s="1"/>
      <c r="X62" s="1"/>
      <c r="Y62" s="1"/>
      <c r="Z62" s="1"/>
      <c r="AA62" s="1"/>
    </row>
    <row r="63" spans="1:27" ht="22.5" customHeight="1">
      <c r="A63" s="3"/>
      <c r="B63" s="3"/>
      <c r="C63" s="1" t="s">
        <v>83</v>
      </c>
      <c r="D63" s="1">
        <f>1.8*1.9</f>
        <v>3.42</v>
      </c>
      <c r="E63" s="1"/>
      <c r="F63" s="1">
        <v>64</v>
      </c>
      <c r="G63" s="1">
        <v>66</v>
      </c>
      <c r="H63" s="1">
        <v>58</v>
      </c>
      <c r="I63" s="1">
        <v>57</v>
      </c>
      <c r="J63" s="1">
        <v>58</v>
      </c>
      <c r="K63" s="1"/>
      <c r="L63" s="1"/>
      <c r="M63" s="1"/>
      <c r="N63" s="1"/>
      <c r="O63" s="1"/>
      <c r="P63" s="1"/>
      <c r="Q63" s="1"/>
      <c r="R63" s="1"/>
      <c r="S63" s="1"/>
      <c r="T63" s="1">
        <v>303</v>
      </c>
      <c r="U63" s="1">
        <f t="shared" si="1"/>
        <v>1036.26</v>
      </c>
      <c r="V63" s="1" t="s">
        <v>102</v>
      </c>
      <c r="W63" s="1"/>
      <c r="X63" s="1"/>
      <c r="Y63" s="1"/>
      <c r="Z63" s="1"/>
      <c r="AA63" s="1"/>
    </row>
    <row r="64" spans="1:27" ht="22.5" customHeight="1">
      <c r="A64" s="3"/>
      <c r="B64" s="3"/>
      <c r="C64" s="1" t="s">
        <v>84</v>
      </c>
      <c r="D64" s="1">
        <f>1.8*2.1</f>
        <v>3.7800000000000002</v>
      </c>
      <c r="E64" s="1"/>
      <c r="F64" s="1"/>
      <c r="G64" s="1"/>
      <c r="H64" s="1"/>
      <c r="I64" s="1"/>
      <c r="J64" s="1"/>
      <c r="K64" s="1"/>
      <c r="L64" s="1">
        <v>1</v>
      </c>
      <c r="M64" s="1">
        <v>1</v>
      </c>
      <c r="N64" s="1">
        <v>1</v>
      </c>
      <c r="O64" s="1">
        <v>1</v>
      </c>
      <c r="P64" s="1">
        <v>1</v>
      </c>
      <c r="Q64" s="1"/>
      <c r="R64" s="1"/>
      <c r="S64" s="1"/>
      <c r="T64" s="1">
        <v>5</v>
      </c>
      <c r="U64" s="1">
        <f t="shared" si="1"/>
        <v>18.900000000000002</v>
      </c>
      <c r="V64" s="1" t="s">
        <v>102</v>
      </c>
      <c r="W64" s="1"/>
      <c r="X64" s="1"/>
      <c r="Y64" s="1"/>
      <c r="Z64" s="1"/>
      <c r="AA64" s="1"/>
    </row>
    <row r="65" spans="1:27" ht="22.5" customHeight="1">
      <c r="A65" s="3"/>
      <c r="B65" s="3"/>
      <c r="C65" s="1" t="s">
        <v>85</v>
      </c>
      <c r="D65" s="1">
        <f>1.8*1.5</f>
        <v>2.7</v>
      </c>
      <c r="E65" s="1"/>
      <c r="F65" s="1"/>
      <c r="G65" s="1"/>
      <c r="H65" s="1"/>
      <c r="I65" s="1"/>
      <c r="J65" s="1"/>
      <c r="K65" s="1">
        <v>66</v>
      </c>
      <c r="L65" s="1"/>
      <c r="M65" s="1"/>
      <c r="N65" s="1"/>
      <c r="O65" s="1"/>
      <c r="P65" s="1"/>
      <c r="Q65" s="1"/>
      <c r="R65" s="1"/>
      <c r="S65" s="1"/>
      <c r="T65" s="1">
        <v>66</v>
      </c>
      <c r="U65" s="1">
        <f t="shared" si="1"/>
        <v>178.20000000000002</v>
      </c>
      <c r="V65" s="1" t="s">
        <v>102</v>
      </c>
      <c r="W65" s="1"/>
      <c r="X65" s="1"/>
      <c r="Y65" s="1"/>
      <c r="Z65" s="1"/>
      <c r="AA65" s="1"/>
    </row>
    <row r="66" spans="1:27" ht="22.5" customHeight="1">
      <c r="A66" s="3"/>
      <c r="B66" s="3"/>
      <c r="C66" s="1" t="s">
        <v>86</v>
      </c>
      <c r="D66" s="1">
        <f>2.1*1.8</f>
        <v>3.7800000000000002</v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>
        <v>2</v>
      </c>
      <c r="R66" s="1"/>
      <c r="S66" s="1"/>
      <c r="T66" s="1">
        <v>2</v>
      </c>
      <c r="U66" s="1">
        <f t="shared" si="1"/>
        <v>7.5600000000000005</v>
      </c>
      <c r="V66" s="1" t="s">
        <v>102</v>
      </c>
      <c r="W66" s="1"/>
      <c r="X66" s="1"/>
      <c r="Y66" s="1"/>
      <c r="Z66" s="1"/>
      <c r="AA66" s="1"/>
    </row>
    <row r="67" spans="1:27" ht="22.5" customHeight="1">
      <c r="A67" s="3"/>
      <c r="B67" s="3"/>
      <c r="C67" s="1" t="s">
        <v>87</v>
      </c>
      <c r="D67" s="1">
        <f>2.1*1.9</f>
        <v>3.9899999999999998</v>
      </c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>
        <v>4</v>
      </c>
      <c r="R67" s="1"/>
      <c r="S67" s="1"/>
      <c r="T67" s="1">
        <v>4</v>
      </c>
      <c r="U67" s="1">
        <f t="shared" si="1"/>
        <v>15.959999999999999</v>
      </c>
      <c r="V67" s="1" t="s">
        <v>102</v>
      </c>
      <c r="W67" s="1"/>
      <c r="X67" s="1"/>
      <c r="Y67" s="1"/>
      <c r="Z67" s="1"/>
      <c r="AA67" s="1"/>
    </row>
    <row r="68" spans="1:27" ht="22.5" customHeight="1">
      <c r="A68" s="3"/>
      <c r="B68" s="3"/>
      <c r="C68" s="1" t="s">
        <v>88</v>
      </c>
      <c r="D68" s="1">
        <f>2.4*1.8</f>
        <v>4.32</v>
      </c>
      <c r="E68" s="1">
        <v>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>
        <v>2</v>
      </c>
      <c r="R68" s="1">
        <v>3</v>
      </c>
      <c r="S68" s="1"/>
      <c r="T68" s="1">
        <v>9</v>
      </c>
      <c r="U68" s="1">
        <f aca="true" t="shared" si="2" ref="U68:U75">D68*T68</f>
        <v>38.88</v>
      </c>
      <c r="V68" s="1" t="s">
        <v>102</v>
      </c>
      <c r="W68" s="1"/>
      <c r="X68" s="1"/>
      <c r="Y68" s="1"/>
      <c r="Z68" s="1"/>
      <c r="AA68" s="1"/>
    </row>
    <row r="69" spans="1:27" ht="22.5" customHeight="1">
      <c r="A69" s="3"/>
      <c r="B69" s="3"/>
      <c r="C69" s="1" t="s">
        <v>89</v>
      </c>
      <c r="D69" s="1">
        <f>2.4*2.4</f>
        <v>5.76</v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>
        <v>4</v>
      </c>
      <c r="R69" s="1"/>
      <c r="S69" s="1"/>
      <c r="T69" s="1">
        <v>4</v>
      </c>
      <c r="U69" s="1">
        <f t="shared" si="2"/>
        <v>23.04</v>
      </c>
      <c r="V69" s="1" t="s">
        <v>102</v>
      </c>
      <c r="W69" s="1"/>
      <c r="X69" s="1"/>
      <c r="Y69" s="1"/>
      <c r="Z69" s="1"/>
      <c r="AA69" s="1"/>
    </row>
    <row r="70" spans="1:27" ht="22.5" customHeight="1">
      <c r="A70" s="3"/>
      <c r="B70" s="3"/>
      <c r="C70" s="1" t="s">
        <v>90</v>
      </c>
      <c r="D70" s="1">
        <f>2.4*2.7</f>
        <v>6.48</v>
      </c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>
        <v>2</v>
      </c>
      <c r="R70" s="1"/>
      <c r="S70" s="1"/>
      <c r="T70" s="1">
        <v>2</v>
      </c>
      <c r="U70" s="1">
        <f t="shared" si="2"/>
        <v>12.96</v>
      </c>
      <c r="V70" s="1" t="s">
        <v>102</v>
      </c>
      <c r="W70" s="1"/>
      <c r="X70" s="1"/>
      <c r="Y70" s="1"/>
      <c r="Z70" s="1"/>
      <c r="AA70" s="1"/>
    </row>
    <row r="71" spans="1:27" ht="22.5" customHeight="1">
      <c r="A71" s="3"/>
      <c r="B71" s="3"/>
      <c r="C71" s="1" t="s">
        <v>91</v>
      </c>
      <c r="D71" s="1">
        <f>3*1.8</f>
        <v>5.4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>
        <v>6</v>
      </c>
      <c r="S71" s="1"/>
      <c r="T71" s="1">
        <v>6</v>
      </c>
      <c r="U71" s="1">
        <f t="shared" si="2"/>
        <v>32.400000000000006</v>
      </c>
      <c r="V71" s="1" t="s">
        <v>102</v>
      </c>
      <c r="W71" s="1"/>
      <c r="X71" s="1"/>
      <c r="Y71" s="1"/>
      <c r="Z71" s="1"/>
      <c r="AA71" s="1"/>
    </row>
    <row r="72" spans="1:27" ht="22.5" customHeight="1">
      <c r="A72" s="3"/>
      <c r="B72" s="3"/>
      <c r="C72" s="1" t="s">
        <v>92</v>
      </c>
      <c r="D72" s="1">
        <f>3.3*2.4</f>
        <v>7.919999999999999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>
        <v>2</v>
      </c>
      <c r="R72" s="1"/>
      <c r="S72" s="1"/>
      <c r="T72" s="1">
        <v>2</v>
      </c>
      <c r="U72" s="1">
        <f t="shared" si="2"/>
        <v>15.839999999999998</v>
      </c>
      <c r="V72" s="1" t="s">
        <v>102</v>
      </c>
      <c r="W72" s="1"/>
      <c r="X72" s="1"/>
      <c r="Y72" s="1"/>
      <c r="Z72" s="1"/>
      <c r="AA72" s="1"/>
    </row>
    <row r="73" spans="1:27" ht="22.5" customHeight="1">
      <c r="A73" s="3"/>
      <c r="B73" s="3"/>
      <c r="C73" s="1" t="s">
        <v>93</v>
      </c>
      <c r="D73" s="1">
        <f>4.8*1.8</f>
        <v>8.64</v>
      </c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>
        <v>1</v>
      </c>
      <c r="S73" s="1"/>
      <c r="T73" s="1">
        <v>1</v>
      </c>
      <c r="U73" s="1">
        <f t="shared" si="2"/>
        <v>8.64</v>
      </c>
      <c r="V73" s="1" t="s">
        <v>102</v>
      </c>
      <c r="W73" s="1"/>
      <c r="X73" s="1"/>
      <c r="Y73" s="1"/>
      <c r="Z73" s="1"/>
      <c r="AA73" s="1"/>
    </row>
    <row r="74" spans="1:27" ht="22.5" customHeight="1">
      <c r="A74" s="3"/>
      <c r="B74" s="3"/>
      <c r="C74" s="1" t="s">
        <v>94</v>
      </c>
      <c r="D74" s="1">
        <f>1.2*1.5</f>
        <v>1.7999999999999998</v>
      </c>
      <c r="E74" s="1"/>
      <c r="F74" s="1">
        <v>32</v>
      </c>
      <c r="G74" s="1">
        <v>64</v>
      </c>
      <c r="H74" s="1">
        <v>30</v>
      </c>
      <c r="I74" s="1">
        <v>30</v>
      </c>
      <c r="J74" s="1">
        <v>30</v>
      </c>
      <c r="K74" s="1">
        <v>33</v>
      </c>
      <c r="L74" s="1"/>
      <c r="M74" s="1"/>
      <c r="N74" s="1"/>
      <c r="O74" s="1"/>
      <c r="P74" s="1"/>
      <c r="Q74" s="1"/>
      <c r="R74" s="1"/>
      <c r="S74" s="1"/>
      <c r="T74" s="1">
        <v>219</v>
      </c>
      <c r="U74" s="1">
        <f t="shared" si="2"/>
        <v>394.2</v>
      </c>
      <c r="V74" s="1" t="s">
        <v>102</v>
      </c>
      <c r="W74" s="1"/>
      <c r="X74" s="1"/>
      <c r="Y74" s="1"/>
      <c r="Z74" s="1"/>
      <c r="AA74" s="1"/>
    </row>
    <row r="75" spans="1:27" ht="22.5" customHeight="1">
      <c r="A75" s="3"/>
      <c r="B75" s="3"/>
      <c r="C75" s="1" t="s">
        <v>95</v>
      </c>
      <c r="D75" s="1">
        <f>1.2*2</f>
        <v>2.4</v>
      </c>
      <c r="E75" s="1"/>
      <c r="F75" s="1"/>
      <c r="G75" s="1"/>
      <c r="H75" s="1">
        <v>28</v>
      </c>
      <c r="I75" s="1">
        <v>28</v>
      </c>
      <c r="J75" s="1">
        <v>28</v>
      </c>
      <c r="K75" s="1"/>
      <c r="L75" s="1"/>
      <c r="M75" s="1"/>
      <c r="N75" s="1"/>
      <c r="O75" s="1"/>
      <c r="P75" s="1"/>
      <c r="Q75" s="1"/>
      <c r="R75" s="1"/>
      <c r="S75" s="1"/>
      <c r="T75" s="1">
        <v>84</v>
      </c>
      <c r="U75" s="1">
        <f t="shared" si="2"/>
        <v>201.6</v>
      </c>
      <c r="V75" s="1" t="s">
        <v>102</v>
      </c>
      <c r="W75" s="1"/>
      <c r="X75" s="1"/>
      <c r="Y75" s="1"/>
      <c r="Z75" s="1"/>
      <c r="AA75" s="1"/>
    </row>
    <row r="76" spans="1:27" ht="31.5" customHeight="1">
      <c r="A76" s="1"/>
      <c r="B76" s="1" t="s">
        <v>96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>
        <f>SUM(U3:U75)</f>
        <v>29965.250000000004</v>
      </c>
      <c r="V76" s="1"/>
      <c r="W76" s="1"/>
      <c r="X76" s="1"/>
      <c r="Y76" s="1"/>
      <c r="Z76" s="1"/>
      <c r="AA76" s="1"/>
    </row>
  </sheetData>
  <sheetProtection/>
  <mergeCells count="9">
    <mergeCell ref="A1:AA1"/>
    <mergeCell ref="B5:B9"/>
    <mergeCell ref="B10:B22"/>
    <mergeCell ref="B23:B35"/>
    <mergeCell ref="B36:B75"/>
    <mergeCell ref="A5:A9"/>
    <mergeCell ref="A10:A22"/>
    <mergeCell ref="A23:A35"/>
    <mergeCell ref="A36:A75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</dc:creator>
  <cp:keywords/>
  <dc:description/>
  <cp:lastModifiedBy>Administrator</cp:lastModifiedBy>
  <cp:lastPrinted>2017-07-24T09:33:45Z</cp:lastPrinted>
  <dcterms:created xsi:type="dcterms:W3CDTF">2017-04-06T01:01:16Z</dcterms:created>
  <dcterms:modified xsi:type="dcterms:W3CDTF">2017-07-24T09:37:44Z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